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hekalovaen\Desktop\"/>
    </mc:Choice>
  </mc:AlternateContent>
  <bookViews>
    <workbookView xWindow="0" yWindow="0" windowWidth="28800" windowHeight="11835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</externalReferences>
  <calcPr calcId="152511"/>
</workbook>
</file>

<file path=xl/calcChain.xml><?xml version="1.0" encoding="utf-8"?>
<calcChain xmlns="http://schemas.openxmlformats.org/spreadsheetml/2006/main">
  <c r="L17" i="1" l="1"/>
  <c r="K17" i="1"/>
  <c r="J20" i="1"/>
  <c r="J19" i="1"/>
  <c r="J18" i="1"/>
  <c r="J17" i="1"/>
  <c r="J16" i="1"/>
  <c r="I9" i="1" l="1"/>
  <c r="M12" i="1"/>
  <c r="M11" i="1"/>
  <c r="L12" i="1"/>
  <c r="L11" i="1"/>
  <c r="K12" i="1"/>
  <c r="K11" i="1"/>
  <c r="J12" i="1"/>
  <c r="J11" i="1"/>
  <c r="L10" i="1"/>
  <c r="M10" i="1"/>
  <c r="M9" i="1"/>
  <c r="L9" i="1"/>
  <c r="K9" i="1"/>
  <c r="K10" i="1"/>
  <c r="J10" i="1"/>
  <c r="J9" i="1"/>
  <c r="M8" i="1"/>
  <c r="L8" i="1"/>
  <c r="K8" i="1"/>
  <c r="J8" i="1"/>
  <c r="M28" i="1"/>
  <c r="L28" i="1"/>
  <c r="K28" i="1"/>
  <c r="J28" i="1"/>
  <c r="M27" i="1"/>
  <c r="L27" i="1"/>
  <c r="K27" i="1"/>
  <c r="J27" i="1"/>
  <c r="M26" i="1"/>
  <c r="L26" i="1"/>
  <c r="K26" i="1"/>
  <c r="J26" i="1"/>
  <c r="M25" i="1"/>
  <c r="L25" i="1"/>
  <c r="K25" i="1"/>
  <c r="J25" i="1"/>
  <c r="M24" i="1"/>
  <c r="L24" i="1"/>
  <c r="K24" i="1"/>
  <c r="J24" i="1"/>
  <c r="M7" i="1" l="1"/>
  <c r="M23" i="1" l="1"/>
  <c r="L23" i="1"/>
  <c r="K23" i="1" l="1"/>
  <c r="L7" i="1"/>
  <c r="K7" i="1"/>
  <c r="I25" i="1" l="1"/>
  <c r="I26" i="1"/>
  <c r="I27" i="1"/>
  <c r="I28" i="1"/>
  <c r="I24" i="1"/>
  <c r="I18" i="1"/>
  <c r="H25" i="1"/>
  <c r="H26" i="1"/>
  <c r="H27" i="1"/>
  <c r="H28" i="1"/>
  <c r="H24" i="1"/>
  <c r="H18" i="1"/>
  <c r="H9" i="1"/>
  <c r="H10" i="1"/>
  <c r="H11" i="1"/>
  <c r="H12" i="1"/>
  <c r="H8" i="1"/>
  <c r="I10" i="1"/>
  <c r="I11" i="1"/>
  <c r="I12" i="1"/>
  <c r="K20" i="1" s="1"/>
  <c r="L20" i="1" s="1"/>
  <c r="M20" i="1" s="1"/>
  <c r="I8" i="1"/>
  <c r="K16" i="1" s="1"/>
  <c r="L16" i="1" s="1"/>
  <c r="M16" i="1" s="1"/>
  <c r="K19" i="1" l="1"/>
  <c r="L19" i="1" s="1"/>
  <c r="M19" i="1" s="1"/>
  <c r="H13" i="1"/>
  <c r="H14" i="1"/>
  <c r="K18" i="1" l="1"/>
  <c r="L18" i="1" s="1"/>
  <c r="M18" i="1" s="1"/>
  <c r="G25" i="1"/>
  <c r="G26" i="1"/>
  <c r="G27" i="1"/>
  <c r="G28" i="1"/>
  <c r="G29" i="1"/>
  <c r="G30" i="1"/>
  <c r="G24" i="1"/>
  <c r="G9" i="1"/>
  <c r="G10" i="1"/>
  <c r="G11" i="1"/>
  <c r="G12" i="1"/>
  <c r="G13" i="1"/>
  <c r="G14" i="1"/>
  <c r="G8" i="1"/>
  <c r="J23" i="1"/>
  <c r="J7" i="1"/>
  <c r="I23" i="1"/>
  <c r="I15" i="1"/>
  <c r="I7" i="1"/>
  <c r="K15" i="1" l="1"/>
  <c r="M17" i="1"/>
  <c r="M15" i="1" s="1"/>
  <c r="L15" i="1"/>
  <c r="J15" i="1"/>
  <c r="H23" i="1"/>
  <c r="H15" i="1"/>
  <c r="F28" i="1"/>
  <c r="F27" i="1"/>
  <c r="F26" i="1"/>
  <c r="F25" i="1"/>
  <c r="F24" i="1"/>
  <c r="F23" i="1" s="1"/>
  <c r="F20" i="1"/>
  <c r="F19" i="1"/>
  <c r="F18" i="1"/>
  <c r="F17" i="1"/>
  <c r="F16" i="1"/>
  <c r="F12" i="1"/>
  <c r="F11" i="1"/>
  <c r="F10" i="1"/>
  <c r="F9" i="1"/>
  <c r="F8" i="1"/>
  <c r="G15" i="1"/>
  <c r="F15" i="1" l="1"/>
  <c r="G23" i="1"/>
  <c r="G7" i="1" l="1"/>
  <c r="E15" i="1" l="1"/>
  <c r="E23" i="1"/>
  <c r="E7" i="1"/>
  <c r="H7" i="1"/>
  <c r="F7" i="1"/>
</calcChain>
</file>

<file path=xl/sharedStrings.xml><?xml version="1.0" encoding="utf-8"?>
<sst xmlns="http://schemas.openxmlformats.org/spreadsheetml/2006/main" count="117" uniqueCount="79">
  <si>
    <r>
      <rPr>
        <sz val="9"/>
        <rFont val="Times New Roman"/>
        <family val="1"/>
        <charset val="204"/>
      </rPr>
      <t>Форма № 2-г</t>
    </r>
  </si>
  <si>
    <r>
      <rPr>
        <sz val="9"/>
        <rFont val="Times New Roman"/>
        <family val="1"/>
        <charset val="204"/>
      </rPr>
      <t>№ п/п</t>
    </r>
  </si>
  <si>
    <r>
      <rPr>
        <sz val="9"/>
        <rFont val="Times New Roman"/>
        <family val="1"/>
        <charset val="204"/>
      </rPr>
      <t>Показатели</t>
    </r>
  </si>
  <si>
    <r>
      <rPr>
        <sz val="9"/>
        <rFont val="Times New Roman"/>
        <family val="1"/>
        <charset val="204"/>
      </rPr>
      <t>Единица измерения</t>
    </r>
  </si>
  <si>
    <r>
      <rPr>
        <sz val="9"/>
        <rFont val="Times New Roman"/>
        <family val="1"/>
        <charset val="204"/>
      </rPr>
      <t>1</t>
    </r>
  </si>
  <si>
    <r>
      <rPr>
        <sz val="9"/>
        <rFont val="Times New Roman"/>
        <family val="1"/>
        <charset val="204"/>
      </rPr>
      <t>2</t>
    </r>
  </si>
  <si>
    <r>
      <rPr>
        <sz val="9"/>
        <rFont val="Times New Roman"/>
        <family val="1"/>
        <charset val="204"/>
      </rPr>
      <t>3</t>
    </r>
  </si>
  <si>
    <r>
      <rPr>
        <sz val="9"/>
        <rFont val="Times New Roman"/>
        <family val="1"/>
        <charset val="204"/>
      </rPr>
      <t>4</t>
    </r>
  </si>
  <si>
    <r>
      <rPr>
        <sz val="9"/>
        <rFont val="Times New Roman"/>
        <family val="1"/>
        <charset val="204"/>
      </rPr>
      <t>5</t>
    </r>
  </si>
  <si>
    <r>
      <rPr>
        <sz val="9"/>
        <rFont val="Times New Roman"/>
        <family val="1"/>
        <charset val="204"/>
      </rPr>
      <t>6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</si>
  <si>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(отправленные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</si>
  <si>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млн. пасс.</t>
    </r>
  </si>
  <si>
    <r>
      <rPr>
        <sz val="9"/>
        <rFont val="Times New Roman"/>
        <family val="1"/>
        <charset val="204"/>
      </rPr>
      <t>12,84</t>
    </r>
  </si>
  <si>
    <r>
      <rPr>
        <sz val="9"/>
        <rFont val="Times New Roman"/>
        <family val="1"/>
        <charset val="204"/>
      </rPr>
      <t>1.1</t>
    </r>
  </si>
  <si>
    <r>
      <rPr>
        <i/>
        <sz val="9"/>
        <rFont val="Times New Roman"/>
        <family val="1"/>
        <charset val="204"/>
      </rPr>
      <t>Воронежская область</t>
    </r>
  </si>
  <si>
    <r>
      <rPr>
        <i/>
        <sz val="9"/>
        <rFont val="Times New Roman"/>
        <family val="1"/>
        <charset val="204"/>
      </rPr>
      <t>млн. пасс.</t>
    </r>
  </si>
  <si>
    <r>
      <rPr>
        <i/>
        <sz val="9"/>
        <rFont val="Times New Roman"/>
        <family val="1"/>
        <charset val="204"/>
      </rPr>
      <t>7,46</t>
    </r>
  </si>
  <si>
    <r>
      <rPr>
        <sz val="9"/>
        <rFont val="Times New Roman"/>
        <family val="1"/>
        <charset val="204"/>
      </rPr>
      <t>1.2</t>
    </r>
  </si>
  <si>
    <r>
      <rPr>
        <i/>
        <sz val="9"/>
        <rFont val="Times New Roman"/>
        <family val="1"/>
        <charset val="204"/>
      </rPr>
      <t>Липецкая область</t>
    </r>
  </si>
  <si>
    <r>
      <rPr>
        <i/>
        <sz val="9"/>
        <rFont val="Times New Roman"/>
        <family val="1"/>
        <charset val="204"/>
      </rPr>
      <t>0,60</t>
    </r>
  </si>
  <si>
    <r>
      <rPr>
        <sz val="9"/>
        <rFont val="Times New Roman"/>
        <family val="1"/>
        <charset val="204"/>
      </rPr>
      <t>1.3</t>
    </r>
  </si>
  <si>
    <r>
      <rPr>
        <i/>
        <sz val="9"/>
        <rFont val="Times New Roman"/>
        <family val="1"/>
        <charset val="204"/>
      </rPr>
      <t>Тамбовская область</t>
    </r>
  </si>
  <si>
    <r>
      <rPr>
        <i/>
        <sz val="9"/>
        <rFont val="Times New Roman"/>
        <family val="1"/>
        <charset val="204"/>
      </rPr>
      <t>1,77</t>
    </r>
  </si>
  <si>
    <r>
      <rPr>
        <sz val="9"/>
        <rFont val="Times New Roman"/>
        <family val="1"/>
        <charset val="204"/>
      </rPr>
      <t>1.4</t>
    </r>
  </si>
  <si>
    <r>
      <rPr>
        <i/>
        <sz val="9"/>
        <rFont val="Times New Roman"/>
        <family val="1"/>
        <charset val="204"/>
      </rPr>
      <t>Белгородская область</t>
    </r>
  </si>
  <si>
    <r>
      <rPr>
        <i/>
        <sz val="9"/>
        <rFont val="Times New Roman"/>
        <family val="1"/>
        <charset val="204"/>
      </rPr>
      <t>1,45</t>
    </r>
  </si>
  <si>
    <r>
      <rPr>
        <sz val="9"/>
        <rFont val="Times New Roman"/>
        <family val="1"/>
        <charset val="204"/>
      </rPr>
      <t>1.5</t>
    </r>
  </si>
  <si>
    <r>
      <rPr>
        <i/>
        <sz val="9"/>
        <rFont val="Times New Roman"/>
        <family val="1"/>
        <charset val="204"/>
      </rPr>
      <t>Курская область</t>
    </r>
  </si>
  <si>
    <r>
      <rPr>
        <i/>
        <sz val="9"/>
        <rFont val="Times New Roman"/>
        <family val="1"/>
        <charset val="204"/>
      </rPr>
      <t>0,54</t>
    </r>
  </si>
  <si>
    <r>
      <rPr>
        <i/>
        <sz val="9"/>
        <rFont val="Times New Roman"/>
        <family val="1"/>
        <charset val="204"/>
      </rPr>
      <t>0,39</t>
    </r>
  </si>
  <si>
    <r>
      <rPr>
        <sz val="9"/>
        <rFont val="Times New Roman"/>
        <family val="1"/>
        <charset val="204"/>
      </rPr>
      <t>1.6</t>
    </r>
  </si>
  <si>
    <r>
      <rPr>
        <i/>
        <sz val="9"/>
        <rFont val="Times New Roman"/>
        <family val="1"/>
        <charset val="204"/>
      </rPr>
      <t>Пензенская область</t>
    </r>
  </si>
  <si>
    <r>
      <rPr>
        <i/>
        <sz val="9"/>
        <rFont val="Times New Roman"/>
        <family val="1"/>
        <charset val="204"/>
      </rPr>
      <t>0,30</t>
    </r>
  </si>
  <si>
    <r>
      <rPr>
        <sz val="9"/>
        <rFont val="Times New Roman"/>
        <family val="1"/>
        <charset val="204"/>
      </rPr>
      <t>1.7</t>
    </r>
  </si>
  <si>
    <r>
      <rPr>
        <i/>
        <sz val="9"/>
        <rFont val="Times New Roman"/>
        <family val="1"/>
        <charset val="204"/>
      </rPr>
      <t>Саратовская область</t>
    </r>
  </si>
  <si>
    <r>
      <rPr>
        <i/>
        <sz val="9"/>
        <rFont val="Times New Roman"/>
        <family val="1"/>
        <charset val="204"/>
      </rPr>
      <t>0,73</t>
    </r>
  </si>
  <si>
    <r>
      <rPr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(перевезенные пассажиры) за год всего в пригородном сообщении, в том числе:</t>
    </r>
  </si>
  <si>
    <r>
      <rPr>
        <sz val="9"/>
        <rFont val="Times New Roman"/>
        <family val="1"/>
        <charset val="204"/>
      </rPr>
      <t>13,25</t>
    </r>
  </si>
  <si>
    <r>
      <rPr>
        <sz val="9"/>
        <rFont val="Times New Roman"/>
        <family val="1"/>
        <charset val="204"/>
      </rPr>
      <t>2.1</t>
    </r>
  </si>
  <si>
    <r>
      <rPr>
        <i/>
        <sz val="9"/>
        <rFont val="Times New Roman"/>
        <family val="1"/>
        <charset val="204"/>
      </rPr>
      <t>7,47</t>
    </r>
  </si>
  <si>
    <r>
      <rPr>
        <sz val="9"/>
        <rFont val="Times New Roman"/>
        <family val="1"/>
        <charset val="204"/>
      </rPr>
      <t>2.2</t>
    </r>
  </si>
  <si>
    <r>
      <rPr>
        <sz val="9"/>
        <rFont val="Times New Roman"/>
        <family val="1"/>
        <charset val="204"/>
      </rPr>
      <t>2.3</t>
    </r>
  </si>
  <si>
    <r>
      <rPr>
        <i/>
        <sz val="9"/>
        <rFont val="Times New Roman"/>
        <family val="1"/>
        <charset val="204"/>
      </rPr>
      <t>1,75</t>
    </r>
  </si>
  <si>
    <r>
      <rPr>
        <sz val="9"/>
        <rFont val="Times New Roman"/>
        <family val="1"/>
        <charset val="204"/>
      </rPr>
      <t>2.4</t>
    </r>
  </si>
  <si>
    <r>
      <rPr>
        <i/>
        <sz val="9"/>
        <rFont val="Times New Roman"/>
        <family val="1"/>
        <charset val="204"/>
      </rPr>
      <t>1,52</t>
    </r>
  </si>
  <si>
    <r>
      <rPr>
        <sz val="9"/>
        <rFont val="Times New Roman"/>
        <family val="1"/>
        <charset val="204"/>
      </rPr>
      <t>2.5</t>
    </r>
  </si>
  <si>
    <r>
      <rPr>
        <i/>
        <sz val="9"/>
        <rFont val="Times New Roman"/>
        <family val="1"/>
        <charset val="204"/>
      </rPr>
      <t>0,81</t>
    </r>
  </si>
  <si>
    <r>
      <rPr>
        <sz val="9"/>
        <rFont val="Times New Roman"/>
        <family val="1"/>
        <charset val="204"/>
      </rPr>
      <t>2.6</t>
    </r>
  </si>
  <si>
    <r>
      <rPr>
        <sz val="9"/>
        <rFont val="Times New Roman"/>
        <family val="1"/>
        <charset val="204"/>
      </rPr>
      <t>2.7</t>
    </r>
  </si>
  <si>
    <r>
      <rPr>
        <i/>
        <sz val="9"/>
        <rFont val="Times New Roman"/>
        <family val="1"/>
        <charset val="204"/>
      </rPr>
      <t>0,72</t>
    </r>
  </si>
  <si>
    <r>
      <rPr>
        <sz val="9"/>
        <rFont val="Times New Roman"/>
        <family val="1"/>
        <charset val="204"/>
      </rPr>
      <t>Пассажирооборот по инфраструктуре железнодорожного транспорта общего пользования за год в пригородном сообщении, в том числе:</t>
    </r>
  </si>
  <si>
    <r>
      <rPr>
        <sz val="9"/>
        <rFont val="Times New Roman"/>
        <family val="1"/>
        <charset val="204"/>
      </rPr>
      <t>млн. пасс-км.</t>
    </r>
  </si>
  <si>
    <r>
      <rPr>
        <sz val="9"/>
        <rFont val="Times New Roman"/>
        <family val="1"/>
        <charset val="204"/>
      </rPr>
      <t>426,77</t>
    </r>
  </si>
  <si>
    <r>
      <rPr>
        <sz val="9"/>
        <rFont val="Times New Roman"/>
        <family val="1"/>
        <charset val="204"/>
      </rPr>
      <t>3.1</t>
    </r>
  </si>
  <si>
    <r>
      <rPr>
        <i/>
        <sz val="9"/>
        <rFont val="Times New Roman"/>
        <family val="1"/>
        <charset val="204"/>
      </rPr>
      <t>млн. пасс-км.</t>
    </r>
  </si>
  <si>
    <r>
      <rPr>
        <i/>
        <sz val="9"/>
        <rFont val="Times New Roman"/>
        <family val="1"/>
        <charset val="204"/>
      </rPr>
      <t>248,94</t>
    </r>
  </si>
  <si>
    <r>
      <rPr>
        <sz val="9"/>
        <rFont val="Times New Roman"/>
        <family val="1"/>
        <charset val="204"/>
      </rPr>
      <t>3.2</t>
    </r>
  </si>
  <si>
    <r>
      <rPr>
        <i/>
        <sz val="9"/>
        <rFont val="Times New Roman"/>
        <family val="1"/>
        <charset val="204"/>
      </rPr>
      <t>19,11</t>
    </r>
  </si>
  <si>
    <r>
      <rPr>
        <sz val="9"/>
        <rFont val="Times New Roman"/>
        <family val="1"/>
        <charset val="204"/>
      </rPr>
      <t>3.3</t>
    </r>
  </si>
  <si>
    <r>
      <rPr>
        <i/>
        <sz val="9"/>
        <rFont val="Times New Roman"/>
        <family val="1"/>
        <charset val="204"/>
      </rPr>
      <t>51,21</t>
    </r>
  </si>
  <si>
    <r>
      <rPr>
        <sz val="9"/>
        <rFont val="Times New Roman"/>
        <family val="1"/>
        <charset val="204"/>
      </rPr>
      <t>3.4</t>
    </r>
  </si>
  <si>
    <r>
      <rPr>
        <i/>
        <sz val="9"/>
        <rFont val="Times New Roman"/>
        <family val="1"/>
        <charset val="204"/>
      </rPr>
      <t>44,79</t>
    </r>
  </si>
  <si>
    <r>
      <rPr>
        <sz val="9"/>
        <rFont val="Times New Roman"/>
        <family val="1"/>
        <charset val="204"/>
      </rPr>
      <t>3.5</t>
    </r>
  </si>
  <si>
    <r>
      <rPr>
        <i/>
        <sz val="9"/>
        <rFont val="Times New Roman"/>
        <family val="1"/>
        <charset val="204"/>
      </rPr>
      <t>23,02</t>
    </r>
  </si>
  <si>
    <r>
      <rPr>
        <sz val="9"/>
        <rFont val="Times New Roman"/>
        <family val="1"/>
        <charset val="204"/>
      </rPr>
      <t>3.6</t>
    </r>
  </si>
  <si>
    <r>
      <rPr>
        <i/>
        <sz val="9"/>
        <rFont val="Times New Roman"/>
        <family val="1"/>
        <charset val="204"/>
      </rPr>
      <t>12,11</t>
    </r>
  </si>
  <si>
    <r>
      <rPr>
        <sz val="9"/>
        <rFont val="Times New Roman"/>
        <family val="1"/>
        <charset val="204"/>
      </rPr>
      <t>3.7</t>
    </r>
  </si>
  <si>
    <r>
      <rPr>
        <i/>
        <sz val="9"/>
        <rFont val="Times New Roman"/>
        <family val="1"/>
        <charset val="204"/>
      </rPr>
      <t>27,60</t>
    </r>
  </si>
  <si>
    <r>
      <rPr>
        <b/>
        <sz val="9"/>
        <rFont val="Times New Roman"/>
        <family val="1"/>
        <charset val="204"/>
      </rPr>
      <t>Объемы перевозок пассажиров железнодорожным транспортом общего пользования в пригородном сообщении АО "ППК "Черноземье"</t>
    </r>
  </si>
  <si>
    <t>2015г. (отчет)</t>
  </si>
  <si>
    <t>2016г. (отчет)</t>
  </si>
  <si>
    <t>2017г. (отчет)</t>
  </si>
  <si>
    <t>2019г. (отчет)</t>
  </si>
  <si>
    <t>2018г. (отчет)</t>
  </si>
  <si>
    <t>2021г. (прогноз)</t>
  </si>
  <si>
    <t>2022г. (прогноз)</t>
  </si>
  <si>
    <t>2020г. (отчет)</t>
  </si>
  <si>
    <t>2014г. (отчет)</t>
  </si>
  <si>
    <t>2023г. (прогноз)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</si>
</sst>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6" x14ac:knownFonts="1">
    <font>
      <sz val="10"/>
      <name val="Arial"/>
    </font>
    <font>
      <sz val="10"/>
      <name val="Times New Roman"/>
      <family val="1"/>
      <charset val="204"/>
    </font>
    <font>
      <sz val="9"/>
      <name val="Times New Roman"/>
      <family val="1"/>
      <charset val="204"/>
    </font>
    <font>
      <i/>
      <sz val="9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vertical="top"/>
    </xf>
    <xf numFmtId="0" fontId="1" fillId="0" borderId="2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 wrapText="1"/>
    </xf>
    <xf numFmtId="0" fontId="1" fillId="0" borderId="4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left" vertical="top"/>
    </xf>
    <xf numFmtId="0" fontId="1" fillId="0" borderId="6" xfId="0" applyFont="1" applyBorder="1" applyAlignment="1">
      <alignment horizontal="center" vertical="top"/>
    </xf>
    <xf numFmtId="0" fontId="2" fillId="0" borderId="3" xfId="0" applyFont="1" applyBorder="1" applyAlignment="1">
      <alignment horizontal="center" vertical="top" wrapText="1"/>
    </xf>
    <xf numFmtId="164" fontId="1" fillId="0" borderId="6" xfId="0" applyNumberFormat="1" applyFont="1" applyBorder="1" applyAlignment="1">
      <alignment horizontal="center" vertical="top"/>
    </xf>
    <xf numFmtId="164" fontId="1" fillId="0" borderId="2" xfId="0" applyNumberFormat="1" applyFont="1" applyBorder="1" applyAlignment="1">
      <alignment horizontal="center" vertical="top"/>
    </xf>
    <xf numFmtId="1" fontId="1" fillId="0" borderId="6" xfId="0" applyNumberFormat="1" applyFont="1" applyBorder="1" applyAlignment="1">
      <alignment horizontal="center" vertical="top"/>
    </xf>
    <xf numFmtId="0" fontId="4" fillId="0" borderId="1" xfId="0" applyFont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haredStrings" Target="sharedStrings.xml"/><Relationship Id="rId5" Type="http://schemas.openxmlformats.org/officeDocument/2006/relationships/externalLink" Target="externalLinks/externalLink4.xml"/><Relationship Id="rId10" Type="http://schemas.openxmlformats.org/officeDocument/2006/relationships/styles" Target="styles.xml"/><Relationship Id="rId4" Type="http://schemas.openxmlformats.org/officeDocument/2006/relationships/externalLink" Target="externalLinks/externalLink3.xml"/><Relationship Id="rId9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&#1054;&#1073;&#1097;&#1080;&#1077;%20&#1076;&#1086;&#1082;&#1091;&#1084;&#1077;&#1085;&#1090;&#1099;\Econom\&#1069;&#1054;&#1059;&#1058;\&#1056;&#1040;&#1057;&#1063;&#1045;&#1058;%20&#1069;&#1054;&#1059;&#1058;%202018\&#1056;&#1072;&#1089;&#1095;&#1077;&#1090;&#1099;%20&#1080;%20&#1087;&#1088;&#1080;&#1083;&#1086;&#1078;&#1077;&#1085;&#1080;&#1103;\&#1060;&#1054;&#1056;&#1052;&#1067;%20&#1044;&#1051;&#1071;%20&#1056;&#1069;&#1050;%202017&#1048;&#1057;&#1055;&#1056;.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8;&#1063;&#1045;&#1058;&#1067;\&#1057;&#1086;&#1073;&#1089;&#1090;&#1074;&#1077;&#1085;&#1085;&#1099;&#1077;\&#1056;&#1072;&#1089;&#1093;&#1086;&#1076;&#1099;%20&#1076;&#1086;&#1093;&#1086;&#1076;&#1099;\2017\12%20&#1084;&#1077;&#1089;%202017\7&#1059;%2012%20&#1084;&#1077;&#1089;%202017&#1075;%20&#1087;&#1086;&#1076;%20&#1073;&#1102;&#1076;&#1078;&#1077;&#1090;%20&#1054;&#1050;&#1054;&#1053;&#1063;&#1040;&#1058;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8;&#1063;&#1045;&#1058;&#1067;\&#1057;&#1086;&#1073;&#1089;&#1090;&#1074;&#1077;&#1085;&#1085;&#1099;&#1077;\&#1056;&#1072;&#1089;&#1093;&#1086;&#1076;&#1099;%20&#1076;&#1086;&#1093;&#1086;&#1076;&#1099;\2018\12%20&#1084;&#1077;&#1089;%202018\7&#1059;%2012%20&#1084;&#1077;&#1089;%202018&#1075;%20&#1087;&#1086;&#1076;%20&#1073;&#1102;&#1076;&#1078;&#1077;&#1090;&#1048;&#1047;&#1052;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4;&#1058;&#1063;&#1045;&#1058;&#1067;\&#1057;&#1086;&#1073;&#1089;&#1090;&#1074;&#1077;&#1085;&#1085;&#1099;&#1077;\&#1056;&#1072;&#1089;&#1093;&#1086;&#1076;&#1099;%20&#1076;&#1086;&#1093;&#1086;&#1076;&#1099;\2019\12%20&#1084;&#1077;&#1089;%202019\7&#1059;%2012%20&#1084;&#1077;&#1089;.%202019%20&#1087;&#1086;&#1076;%20&#1073;&#1072;&#1083;&#1072;&#1085;&#1089;%20&#1044;&#1054;&#1056;&#1040;&#1041;2&#1048;&#1057;&#1055;&#1056;3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1;&#1040;&#1053;&#1067;\&#1041;&#1102;&#1076;&#1078;&#1077;&#1090;&#1099;\2018\&#1042;&#1077;&#1088;&#1089;&#1080;&#1103;%205\&#1056;&#1040;&#1057;&#1063;&#1045;&#1058;%202018%201%25%20-%202020%201%25&#1042;5&#1048;&#1057;&#1055;&#1056;.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55;&#1051;&#1040;&#1053;&#1067;\&#1041;&#1102;&#1076;&#1078;&#1077;&#1090;&#1099;\2021\&#1074;&#1077;&#1088;&#1089;&#1080;&#1103;%204\&#1041;&#1070;&#1044;&#1046;&#1045;&#1058;%20&#1088;&#1072;&#1089;&#1095;&#1077;&#1090;%202021-2023%20&#1074;&#1077;&#1088;&#1089;&#1080;&#1103;%204%20&#1040;&#1041;&#1060;-&#1076;&#1083;&#1103;%20&#1079;&#1072;&#1087;&#1086;&#1083;&#1085;&#1077;&#1085;&#1080;&#1103;%20&#1053;&#1045;%20&#1058;&#1056;&#1054;&#1043;&#1040;&#1058;&#1068;&#1086;&#1078;&#1080;&#1076;&#1072;&#1085;&#1080;&#1077;%20-%20&#1074;&#1086;&#1089;&#1089;&#1090;&#1072;&#1085;&#1086;&#1074;&#1083;&#1077;&#1085;&#1080;&#1077;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Y:\&#1044;&#1048;&#1053;&#1040;&#1052;&#1048;&#1050;&#1048;%20&#1062;&#1054;-22\2020\&#1044;&#1048;&#1053;&#1040;&#1052;&#1048;&#1050;&#1040;%20&#1087;&#1086;%20&#1089;&#1091;&#1073;&#1098;&#1077;&#1082;&#1090;&#1091;%20&#1089;&#1083;&#1077;&#1076;&#1086;&#1074;&#1072;&#1085;&#1080;&#1103;%202020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2"/>
      <sheetName val="Ф1"/>
      <sheetName val="Пр13"/>
      <sheetName val="Пр14"/>
      <sheetName val="Пр15"/>
      <sheetName val="Пр16"/>
      <sheetName val="Пр17"/>
      <sheetName val="Пр18"/>
      <sheetName val="П5 11 Свод17"/>
      <sheetName val="П7 11 Вор17"/>
      <sheetName val="П7 11 Лип17"/>
      <sheetName val="П7 11 Там17"/>
      <sheetName val="П7 11 Бел17"/>
      <sheetName val="П7 11 Кур17"/>
      <sheetName val="П7 11 Пен17"/>
      <sheetName val="П7 11 Сар17"/>
      <sheetName val="П5 11 Свод18"/>
      <sheetName val="П7 11 Вор18"/>
      <sheetName val="П7 11 Лип18"/>
      <sheetName val="П7 11 Там18"/>
      <sheetName val="П7 11 Бел18"/>
      <sheetName val="П7 11 Кур18"/>
      <sheetName val="П7 11 Пен18"/>
      <sheetName val="П7 11 Сар18"/>
      <sheetName val="П5 11 Свод16"/>
      <sheetName val="П7 11 Вор16"/>
      <sheetName val="П7 11 Лип16"/>
      <sheetName val="П7 11 Там16"/>
      <sheetName val="П7 11 Бел16"/>
      <sheetName val="П7 11 Кур16"/>
      <sheetName val="П7 11 Пен16"/>
      <sheetName val="П7 11 Сар16"/>
      <sheetName val="ИОР"/>
      <sheetName val="П10Свод"/>
      <sheetName val="П10Вор"/>
      <sheetName val="П10Лип"/>
      <sheetName val="П10Там"/>
      <sheetName val="П10Бел"/>
      <sheetName val="П10Кур"/>
      <sheetName val="П10Пен"/>
      <sheetName val="П10Сар"/>
      <sheetName val="Вол"/>
      <sheetName val="Рос"/>
      <sheetName val="Тул"/>
      <sheetName val="Ряз"/>
      <sheetName val="П8_16"/>
      <sheetName val="П8_17"/>
      <sheetName val="П8_18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>
        <row r="75">
          <cell r="O75">
            <v>6354726</v>
          </cell>
          <cell r="P75">
            <v>646475</v>
          </cell>
          <cell r="Q75">
            <v>1403041</v>
          </cell>
          <cell r="R75">
            <v>952266</v>
          </cell>
          <cell r="U75">
            <v>481099</v>
          </cell>
        </row>
        <row r="145">
          <cell r="O145">
            <v>6654284</v>
          </cell>
          <cell r="P145">
            <v>958173</v>
          </cell>
          <cell r="Q145">
            <v>1568637</v>
          </cell>
          <cell r="R145">
            <v>1041425</v>
          </cell>
          <cell r="U145">
            <v>572921</v>
          </cell>
        </row>
        <row r="215">
          <cell r="O215">
            <v>201702.91800000001</v>
          </cell>
          <cell r="P215">
            <v>21144.761999999999</v>
          </cell>
          <cell r="Q215">
            <v>41491.432000000001</v>
          </cell>
          <cell r="R215">
            <v>36279.892</v>
          </cell>
          <cell r="U215">
            <v>16951.632000000001</v>
          </cell>
        </row>
      </sheetData>
      <sheetData sheetId="46" refreshError="1"/>
      <sheetData sheetId="47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чета"/>
      <sheetName val="Оборотка14"/>
      <sheetName val="Расходы 3 мес14"/>
      <sheetName val="ФОТ КОНТтыс14"/>
      <sheetName val="Расходы 3 мес 7У14"/>
      <sheetName val="ЭОУТ14"/>
      <sheetName val=" форма счета февраль  "/>
      <sheetName val="Оборотка12мес"/>
      <sheetName val="Расходы12 мес"/>
      <sheetName val="Расходы 12 мес 7У"/>
      <sheetName val="Соцвыпл12мес"/>
      <sheetName val="ФОТ КОНТ"/>
      <sheetName val="ФОТ КОНТ тыс"/>
      <sheetName val="Фин сост14"/>
      <sheetName val="Фин состплан"/>
      <sheetName val="Фин сост14 (НОВ)"/>
      <sheetName val="Фин.план (НОВ)"/>
      <sheetName val="Таблицы"/>
      <sheetName val="РасхСт"/>
      <sheetName val="форма по суб без НДС"/>
      <sheetName val="ЭОУТ12 месяцев  для баланса"/>
      <sheetName val="ЭОУТ12 месяцев в СУБЪЕКТЫ"/>
      <sheetName val="Лист2"/>
      <sheetName val="Лист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33">
          <cell r="B33">
            <v>6114.0739999999996</v>
          </cell>
        </row>
        <row r="34">
          <cell r="B34">
            <v>639.149</v>
          </cell>
        </row>
        <row r="35">
          <cell r="B35">
            <v>1335.241</v>
          </cell>
        </row>
        <row r="36">
          <cell r="B36">
            <v>979.32399999999996</v>
          </cell>
        </row>
        <row r="37">
          <cell r="B37">
            <v>484.47800000000001</v>
          </cell>
        </row>
        <row r="38">
          <cell r="B38">
            <v>0</v>
          </cell>
        </row>
        <row r="39">
          <cell r="B39">
            <v>0</v>
          </cell>
        </row>
        <row r="850">
          <cell r="J850">
            <v>192478.10500000001</v>
          </cell>
        </row>
        <row r="851">
          <cell r="J851">
            <v>22436.608</v>
          </cell>
        </row>
        <row r="852">
          <cell r="J852">
            <v>44246.637000000002</v>
          </cell>
        </row>
        <row r="853">
          <cell r="J853">
            <v>39364.080000000002</v>
          </cell>
        </row>
        <row r="854">
          <cell r="J854">
            <v>17520.179</v>
          </cell>
        </row>
      </sheetData>
      <sheetData sheetId="21"/>
      <sheetData sheetId="22"/>
      <sheetData sheetId="23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Форма счета"/>
      <sheetName val="Оборотка14"/>
      <sheetName val="Расходы 3 мес14"/>
      <sheetName val="ФОТ КОНТтыс14"/>
      <sheetName val="Расходы 3 мес 7У14"/>
      <sheetName val="ЭОУТ14"/>
      <sheetName val=" форма счета февраль  "/>
      <sheetName val="Оборотка 12мес"/>
      <sheetName val="Расходы 12мес"/>
      <sheetName val="Расходы 12мес7У"/>
      <sheetName val="Соцвыпл12мес"/>
      <sheetName val="ФОТ КОНТ"/>
      <sheetName val="ФОТ КОНТ резерв"/>
      <sheetName val="ФОТ КОНТ тыс"/>
      <sheetName val="Фин сост18"/>
      <sheetName val="Фин сост ПЛАН"/>
      <sheetName val="Таблицы"/>
      <sheetName val="РасхСт"/>
      <sheetName val="форма по суб без НДС"/>
      <sheetName val="ЭОУТ12мес  для баланса"/>
      <sheetName val="ЭОУТ12мес в СУБЪЕКТЫ"/>
      <sheetName val="Лист2"/>
      <sheetName val="Лист1"/>
      <sheetName val="РаспрПД"/>
      <sheetName val="Распр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>
        <row r="8">
          <cell r="B8">
            <v>9084.93</v>
          </cell>
        </row>
        <row r="33">
          <cell r="B33">
            <v>5376.2359999999999</v>
          </cell>
        </row>
        <row r="34">
          <cell r="B34">
            <v>1028.364</v>
          </cell>
        </row>
        <row r="35">
          <cell r="B35">
            <v>1320.481</v>
          </cell>
        </row>
        <row r="36">
          <cell r="B36">
            <v>991.11099999999999</v>
          </cell>
        </row>
        <row r="37">
          <cell r="B37">
            <v>451.61799999999999</v>
          </cell>
        </row>
        <row r="850">
          <cell r="J850">
            <v>194425.50700000001</v>
          </cell>
        </row>
        <row r="851">
          <cell r="J851">
            <v>21611.27</v>
          </cell>
        </row>
        <row r="852">
          <cell r="J852">
            <v>45609.171999999999</v>
          </cell>
        </row>
        <row r="853">
          <cell r="J853">
            <v>38128.080999999998</v>
          </cell>
        </row>
        <row r="854">
          <cell r="J854">
            <v>18816.325000000001</v>
          </cell>
        </row>
      </sheetData>
      <sheetData sheetId="20"/>
      <sheetData sheetId="21"/>
      <sheetData sheetId="22"/>
      <sheetData sheetId="23"/>
      <sheetData sheetId="24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Исх"/>
      <sheetName val="Объемы ПС"/>
      <sheetName val="Оборотка 20сч"/>
      <sheetName val="Расходы 19БАЛ"/>
      <sheetName val="Расходы 19БЮДЖ"/>
      <sheetName val="7УБал"/>
      <sheetName val="7УБЮД"/>
      <sheetName val="ЭОУТ19пр225БАЛАНС"/>
      <sheetName val="ЭОУТ19пр225БАЛАНСбезРаспр"/>
      <sheetName val="ЭОУТ19пр225БЮДЖЕТ"/>
      <sheetName val="ФОТ КОНТ"/>
      <sheetName val="ФОТ КОНТ тыс"/>
      <sheetName val="Фин состФАКТ"/>
      <sheetName val="Фин состплан"/>
      <sheetName val="Таблицы"/>
      <sheetName val="ПИ"/>
      <sheetName val="РасхСт (правильн)"/>
      <sheetName val="РасхСт"/>
      <sheetName val="Лист2"/>
      <sheetName val="РаспрПД"/>
      <sheetName val="РаспрПР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88">
          <cell r="B188">
            <v>5338.5680000000002</v>
          </cell>
        </row>
        <row r="189">
          <cell r="B189">
            <v>1024.153</v>
          </cell>
        </row>
        <row r="190">
          <cell r="B190">
            <v>1331.326</v>
          </cell>
        </row>
        <row r="191">
          <cell r="B191">
            <v>1037.2429999999999</v>
          </cell>
        </row>
        <row r="192">
          <cell r="B192">
            <v>505.07600000000002</v>
          </cell>
        </row>
        <row r="1357">
          <cell r="J1357">
            <v>192106579</v>
          </cell>
        </row>
        <row r="1358">
          <cell r="J1358">
            <v>23494071</v>
          </cell>
        </row>
        <row r="1359">
          <cell r="J1359">
            <v>46179059</v>
          </cell>
        </row>
        <row r="1360">
          <cell r="J1360">
            <v>38454142</v>
          </cell>
        </row>
        <row r="1361">
          <cell r="J1361">
            <v>20469217</v>
          </cell>
        </row>
      </sheetData>
      <sheetData sheetId="8"/>
      <sheetData sheetId="9"/>
      <sheetData sheetId="10"/>
      <sheetData sheetId="11"/>
      <sheetData sheetId="12"/>
      <sheetData sheetId="13"/>
      <sheetData sheetId="14">
        <row r="5">
          <cell r="D5">
            <v>1642.5160000000001</v>
          </cell>
        </row>
      </sheetData>
      <sheetData sheetId="15"/>
      <sheetData sheetId="16"/>
      <sheetData sheetId="17"/>
      <sheetData sheetId="18"/>
      <sheetData sheetId="19"/>
      <sheetData sheetId="20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АО РЖД17"/>
      <sheetName val="ОАО РЖД17_1кв"/>
      <sheetName val="ОАО РЖД17_2кв"/>
      <sheetName val="ОАО РЖД17_3кв"/>
      <sheetName val="ОАО РЖД17_4кв"/>
      <sheetName val="ОбъемыПС17"/>
      <sheetName val="ОАО РЖД17 (ВГО)"/>
      <sheetName val="РасхРаспр"/>
      <sheetName val="РасхСт"/>
      <sheetName val="ВырПВД"/>
      <sheetName val="ОХР"/>
      <sheetName val="ФОТ"/>
      <sheetName val="ЧОП"/>
      <sheetName val="перевозки"/>
      <sheetName val="пвд"/>
      <sheetName val="перевозки (2)"/>
      <sheetName val="пвд."/>
      <sheetName val="ИТОГО"/>
      <sheetName val="ПРИМ"/>
      <sheetName val="ЗПбюдж"/>
      <sheetName val="Отпр"/>
      <sheetName val="Пасс"/>
      <sheetName val="Дох"/>
      <sheetName val="2017-2018"/>
      <sheetName val="2018-2020"/>
      <sheetName val="Фин 16н"/>
      <sheetName val="Фин 16к"/>
      <sheetName val="Таблицы"/>
      <sheetName val="ОАО РЖД18"/>
      <sheetName val="ОАО РЖД18 (1кв)"/>
      <sheetName val="ОАО РЖД18 (2кв)"/>
      <sheetName val="ОАО РЖД18 (3кв)"/>
      <sheetName val="ОАО РЖД18 (4кв)"/>
      <sheetName val="ОАО РЖД19"/>
      <sheetName val="ОАО РЖД20"/>
      <sheetName val="ОбъемыПС18"/>
      <sheetName val="ОбъемыПС19"/>
      <sheetName val="ОбъемыПС20"/>
      <sheetName val="Расписание18"/>
      <sheetName val="СтЮВЖД"/>
      <sheetName val="СтКБШ"/>
      <sheetName val="СтИнфр"/>
      <sheetName val="ИРТ17"/>
      <sheetName val="ИРТ18"/>
      <sheetName val="ИРТ19"/>
      <sheetName val="ИРТ20"/>
      <sheetName val="ЭОУТ16"/>
      <sheetName val="ЭОУТ17"/>
      <sheetName val="ЭОУТ18"/>
      <sheetName val="ЭОУТ19"/>
      <sheetName val="ЭОУТ20"/>
      <sheetName val="ИОР"/>
      <sheetName val="Пр13"/>
      <sheetName val="Пр14"/>
      <sheetName val="ОС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>
        <row r="38">
          <cell r="B38">
            <v>0</v>
          </cell>
        </row>
        <row r="39">
          <cell r="B39">
            <v>0</v>
          </cell>
        </row>
      </sheetData>
      <sheetData sheetId="49">
        <row r="33">
          <cell r="B33">
            <v>6220734</v>
          </cell>
        </row>
      </sheetData>
      <sheetData sheetId="50">
        <row r="33">
          <cell r="B33">
            <v>6221060</v>
          </cell>
        </row>
      </sheetData>
      <sheetData sheetId="51"/>
      <sheetData sheetId="52"/>
      <sheetData sheetId="53"/>
      <sheetData sheetId="54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"/>
      <sheetName val="2"/>
      <sheetName val="3.1"/>
      <sheetName val="3.2"/>
      <sheetName val="3.3"/>
      <sheetName val="7"/>
      <sheetName val="10"/>
      <sheetName val="11"/>
      <sheetName val="30.ВагЧ ПоездоЧ"/>
      <sheetName val="21.Расписание21"/>
      <sheetName val="24.ОбъемыПС21"/>
      <sheetName val="24.ОбъемыПС22"/>
      <sheetName val="22.Расчет Инфр21"/>
      <sheetName val="22.Расчет Инфр22"/>
      <sheetName val="22.Расчет Инфр23"/>
      <sheetName val="СтИнфр"/>
      <sheetName val="28.ОАО РЖД21"/>
      <sheetName val="ОАО РЖД21"/>
      <sheetName val="ОАО РЖД21 (1кв)"/>
      <sheetName val="ОАО РЖД21 (2кв)"/>
      <sheetName val="ОАО РЖД21 (3кв)"/>
      <sheetName val="ОАО РЖД21 (4кв)"/>
      <sheetName val="ОАО РЖД22"/>
      <sheetName val="ОАО РЖД23"/>
      <sheetName val="СтИнфр35"/>
      <sheetName val="15.2.ЭОУТ18ФЗП"/>
      <sheetName val="25.Отпр"/>
      <sheetName val="26.Пасс"/>
      <sheetName val="Дох"/>
      <sheetName val="ЭОУТ19пр225"/>
      <sheetName val="ЭОУТ21пр225"/>
      <sheetName val="ЭОУТ21пр225 (1кв)"/>
      <sheetName val="ЭОУТ21пр225 (янв)"/>
      <sheetName val="ЭОУТ21пр225 (фев)"/>
      <sheetName val="ЭОУТ21пр225 (март)"/>
      <sheetName val="ЭОУТ21пр225 (2кв)"/>
      <sheetName val="ЭОУТ21пр225 (3кв)"/>
      <sheetName val="ЭОУТ21пр225 (4кв)"/>
      <sheetName val="ЭОУТ22пр225"/>
      <sheetName val="ЭОУТ23пр225"/>
      <sheetName val="ЭОУТ20пр225"/>
      <sheetName val="Фин состК"/>
      <sheetName val="Фин состН"/>
      <sheetName val="перевозки пригород"/>
      <sheetName val="ПВД"/>
      <sheetName val="ИТОГО"/>
      <sheetName val="Таблицы"/>
      <sheetName val="ОАО РЖД21 (янв)"/>
      <sheetName val="ОАО РЖД21 (фев)"/>
      <sheetName val="ОАО РЖД21 (март)"/>
      <sheetName val="40.РасхСт"/>
      <sheetName val="41.РасхРаспр"/>
      <sheetName val="ОХР"/>
      <sheetName val="34.ВырПВД"/>
      <sheetName val="23.Объемы ПС19"/>
      <sheetName val="27.ОАО РЖД19"/>
      <sheetName val="ОАО РЖД19"/>
      <sheetName val="39. Опл труда"/>
      <sheetName val="ФОТ"/>
      <sheetName val="ФОТ-"/>
      <sheetName val="ИРТ20"/>
      <sheetName val="ИРТ21"/>
      <sheetName val="ИРТ22"/>
      <sheetName val="ИРТ23"/>
      <sheetName val="Ф1"/>
      <sheetName val="Ф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>
        <row r="89">
          <cell r="AD89">
            <v>4118.933</v>
          </cell>
          <cell r="AE89">
            <v>4993.3879999999999</v>
          </cell>
          <cell r="AF89">
            <v>5642.3090000000002</v>
          </cell>
          <cell r="AG89">
            <v>5738.7070000000003</v>
          </cell>
          <cell r="AW89">
            <v>766.37300000000005</v>
          </cell>
          <cell r="AX89">
            <v>896.51300000000003</v>
          </cell>
          <cell r="AY89">
            <v>982.827</v>
          </cell>
          <cell r="AZ89">
            <v>1071.6990000000001</v>
          </cell>
          <cell r="BP89">
            <v>971.50400000000002</v>
          </cell>
          <cell r="BQ89">
            <v>1294.3589999999999</v>
          </cell>
          <cell r="BR89">
            <v>1411.662</v>
          </cell>
          <cell r="BS89">
            <v>1482.6659999999999</v>
          </cell>
          <cell r="CI89">
            <v>689.48699999999997</v>
          </cell>
          <cell r="CJ89">
            <v>975.83500000000004</v>
          </cell>
          <cell r="CK89">
            <v>869.34</v>
          </cell>
          <cell r="CL89">
            <v>883.00800000000004</v>
          </cell>
          <cell r="DB89">
            <v>339.75599999999997</v>
          </cell>
          <cell r="DC89">
            <v>449.32499999999999</v>
          </cell>
          <cell r="DD89">
            <v>521.43399999999997</v>
          </cell>
          <cell r="DE89">
            <v>558.16099999999994</v>
          </cell>
        </row>
      </sheetData>
      <sheetData sheetId="27">
        <row r="89">
          <cell r="AD89">
            <v>140016.24400000001</v>
          </cell>
          <cell r="AE89">
            <v>167800.95199999999</v>
          </cell>
          <cell r="AF89">
            <v>189607.57</v>
          </cell>
          <cell r="AG89">
            <v>192847.571</v>
          </cell>
          <cell r="AW89">
            <v>16924.990000000002</v>
          </cell>
          <cell r="AX89">
            <v>19665.827000000001</v>
          </cell>
          <cell r="AY89">
            <v>21559.800999999999</v>
          </cell>
          <cell r="AZ89">
            <v>23508.967000000001</v>
          </cell>
          <cell r="BP89">
            <v>32014.17</v>
          </cell>
          <cell r="BQ89">
            <v>41833.972000000002</v>
          </cell>
          <cell r="BR89">
            <v>45624.976000000002</v>
          </cell>
          <cell r="BS89">
            <v>47921.302000000003</v>
          </cell>
          <cell r="CI89">
            <v>24559.181</v>
          </cell>
          <cell r="CJ89">
            <v>33944.413</v>
          </cell>
          <cell r="CK89">
            <v>30355.879000000001</v>
          </cell>
          <cell r="CL89">
            <v>30831.967000000001</v>
          </cell>
          <cell r="DB89">
            <v>12784.93</v>
          </cell>
          <cell r="DC89">
            <v>16530.141</v>
          </cell>
          <cell r="DD89">
            <v>19184.376</v>
          </cell>
          <cell r="DE89">
            <v>20535.573</v>
          </cell>
        </row>
      </sheetData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По областям"/>
      <sheetName val="Корректировка"/>
      <sheetName val="Корректировка Курск"/>
      <sheetName val="Итого"/>
      <sheetName val="динамика ЦО-22"/>
      <sheetName val="Доходы Баланс"/>
    </sheetNames>
    <sheetDataSet>
      <sheetData sheetId="0"/>
      <sheetData sheetId="1"/>
      <sheetData sheetId="2"/>
      <sheetData sheetId="3">
        <row r="1353">
          <cell r="R1353">
            <v>4436.2870000000003</v>
          </cell>
          <cell r="S1353">
            <v>1005.8049999999999</v>
          </cell>
          <cell r="T1353">
            <v>1114.0619999999999</v>
          </cell>
          <cell r="U1353">
            <v>757.08</v>
          </cell>
          <cell r="V1353">
            <v>435.12700000000001</v>
          </cell>
        </row>
      </sheetData>
      <sheetData sheetId="4"/>
      <sheetData sheetId="5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0"/>
  <sheetViews>
    <sheetView tabSelected="1" view="pageBreakPreview" zoomScale="115" zoomScaleNormal="100" zoomScaleSheetLayoutView="115" workbookViewId="0">
      <selection activeCell="L18" sqref="L18"/>
    </sheetView>
  </sheetViews>
  <sheetFormatPr defaultRowHeight="12.75" x14ac:dyDescent="0.2"/>
  <cols>
    <col min="1" max="1" width="11" style="1"/>
    <col min="2" max="2" width="57.7109375" style="1" customWidth="1"/>
    <col min="3" max="3" width="18" style="1"/>
    <col min="4" max="5" width="13" style="1"/>
    <col min="6" max="6" width="14" style="1"/>
    <col min="7" max="7" width="11" style="1" customWidth="1"/>
    <col min="8" max="8" width="11.5703125" style="1" customWidth="1"/>
    <col min="9" max="9" width="10.5703125" style="1" customWidth="1"/>
    <col min="10" max="12" width="10" style="1" customWidth="1"/>
    <col min="13" max="16384" width="9.140625" style="1"/>
  </cols>
  <sheetData>
    <row r="1" spans="1:13" x14ac:dyDescent="0.2">
      <c r="H1" s="2" t="s">
        <v>0</v>
      </c>
    </row>
    <row r="3" spans="1:13" x14ac:dyDescent="0.2">
      <c r="A3" s="12" t="s">
        <v>68</v>
      </c>
      <c r="B3" s="12"/>
      <c r="C3" s="12"/>
      <c r="D3" s="12"/>
      <c r="E3" s="12"/>
      <c r="F3" s="12"/>
      <c r="G3" s="12"/>
      <c r="H3" s="12"/>
    </row>
    <row r="4" spans="1:13" ht="13.5" thickBot="1" x14ac:dyDescent="0.25"/>
    <row r="5" spans="1:13" ht="24.75" thickBot="1" x14ac:dyDescent="0.25">
      <c r="A5" s="3" t="s">
        <v>1</v>
      </c>
      <c r="B5" s="3" t="s">
        <v>2</v>
      </c>
      <c r="C5" s="4" t="s">
        <v>3</v>
      </c>
      <c r="D5" s="8" t="s">
        <v>77</v>
      </c>
      <c r="E5" s="8" t="s">
        <v>69</v>
      </c>
      <c r="F5" s="8" t="s">
        <v>70</v>
      </c>
      <c r="G5" s="8" t="s">
        <v>71</v>
      </c>
      <c r="H5" s="8" t="s">
        <v>73</v>
      </c>
      <c r="I5" s="8" t="s">
        <v>72</v>
      </c>
      <c r="J5" s="8" t="s">
        <v>76</v>
      </c>
      <c r="K5" s="8" t="s">
        <v>74</v>
      </c>
      <c r="L5" s="8" t="s">
        <v>75</v>
      </c>
      <c r="M5" s="8" t="s">
        <v>78</v>
      </c>
    </row>
    <row r="6" spans="1:13" ht="13.5" thickBot="1" x14ac:dyDescent="0.25">
      <c r="A6" s="3" t="s">
        <v>4</v>
      </c>
      <c r="B6" s="3" t="s">
        <v>5</v>
      </c>
      <c r="C6" s="3" t="s">
        <v>6</v>
      </c>
      <c r="D6" s="3" t="s">
        <v>7</v>
      </c>
      <c r="E6" s="3" t="s">
        <v>8</v>
      </c>
      <c r="F6" s="3" t="s">
        <v>9</v>
      </c>
      <c r="G6" s="7">
        <v>7</v>
      </c>
      <c r="H6" s="3">
        <v>8</v>
      </c>
      <c r="I6" s="3">
        <v>8</v>
      </c>
      <c r="J6" s="3">
        <v>8</v>
      </c>
      <c r="K6" s="3">
        <v>8</v>
      </c>
      <c r="L6" s="3">
        <v>8</v>
      </c>
      <c r="M6" s="3">
        <v>8</v>
      </c>
    </row>
    <row r="7" spans="1:13" ht="36.75" thickBot="1" x14ac:dyDescent="0.25">
      <c r="A7" s="3" t="s">
        <v>4</v>
      </c>
      <c r="B7" s="5" t="s">
        <v>10</v>
      </c>
      <c r="C7" s="3" t="s">
        <v>11</v>
      </c>
      <c r="D7" s="3" t="s">
        <v>12</v>
      </c>
      <c r="E7" s="3">
        <f t="shared" ref="E7:J7" si="0">SUM(E8:E14)</f>
        <v>10.298</v>
      </c>
      <c r="F7" s="10">
        <f t="shared" si="0"/>
        <v>9.8376070000000002</v>
      </c>
      <c r="G7" s="10">
        <f t="shared" si="0"/>
        <v>9.5522659999999977</v>
      </c>
      <c r="H7" s="10">
        <f t="shared" si="0"/>
        <v>9.1678099999999993</v>
      </c>
      <c r="I7" s="10">
        <f t="shared" si="0"/>
        <v>9.2363660000000003</v>
      </c>
      <c r="J7" s="10">
        <f t="shared" si="0"/>
        <v>6.8860530000000004</v>
      </c>
      <c r="K7" s="10">
        <f t="shared" ref="K7" si="1">SUM(K8:K14)</f>
        <v>8.6094199999999983</v>
      </c>
      <c r="L7" s="10">
        <f t="shared" ref="L7" si="2">SUM(L8:L14)</f>
        <v>9.4275719999999996</v>
      </c>
      <c r="M7" s="10">
        <f>SUM(M8:M14)</f>
        <v>9.7342410000000008</v>
      </c>
    </row>
    <row r="8" spans="1:13" ht="13.5" thickBot="1" x14ac:dyDescent="0.25">
      <c r="A8" s="3" t="s">
        <v>13</v>
      </c>
      <c r="B8" s="6" t="s">
        <v>14</v>
      </c>
      <c r="C8" s="7" t="s">
        <v>15</v>
      </c>
      <c r="D8" s="7" t="s">
        <v>16</v>
      </c>
      <c r="E8" s="7">
        <v>6.6890000000000001</v>
      </c>
      <c r="F8" s="9">
        <f>[1]П8_16!$O$75/1000000</f>
        <v>6.3547260000000003</v>
      </c>
      <c r="G8" s="9">
        <f>'[2]ЭОУТ12 месяцев  для баланса'!B33/1000</f>
        <v>6.1140739999999996</v>
      </c>
      <c r="H8" s="9">
        <f>'[3]ЭОУТ12мес  для баланса'!B33/1000</f>
        <v>5.3762359999999996</v>
      </c>
      <c r="I8" s="9">
        <f>[4]ЭОУТ19пр225БАЛАНС!B188/1000</f>
        <v>5.3385680000000004</v>
      </c>
      <c r="J8" s="9">
        <f>'[6]25.Отпр'!$AD$89/1000</f>
        <v>4.1189330000000002</v>
      </c>
      <c r="K8" s="9">
        <f>'[6]25.Отпр'!$AE$89/1000</f>
        <v>4.9933879999999995</v>
      </c>
      <c r="L8" s="9">
        <f>'[6]25.Отпр'!$AF$89/1000</f>
        <v>5.642309</v>
      </c>
      <c r="M8" s="9">
        <f>'[6]25.Отпр'!$AG$89/1000</f>
        <v>5.7387070000000007</v>
      </c>
    </row>
    <row r="9" spans="1:13" ht="13.5" thickBot="1" x14ac:dyDescent="0.25">
      <c r="A9" s="3" t="s">
        <v>17</v>
      </c>
      <c r="B9" s="6" t="s">
        <v>18</v>
      </c>
      <c r="C9" s="7" t="s">
        <v>15</v>
      </c>
      <c r="D9" s="7" t="s">
        <v>19</v>
      </c>
      <c r="E9" s="7">
        <v>0.60799999999999998</v>
      </c>
      <c r="F9" s="9">
        <f>[1]П8_16!$P$75/1000000</f>
        <v>0.64647500000000002</v>
      </c>
      <c r="G9" s="9">
        <f>'[2]ЭОУТ12 месяцев  для баланса'!B34/1000</f>
        <v>0.63914899999999997</v>
      </c>
      <c r="H9" s="9">
        <f>'[3]ЭОУТ12мес  для баланса'!B34/1000</f>
        <v>1.0283640000000001</v>
      </c>
      <c r="I9" s="9">
        <f>[4]ЭОУТ19пр225БАЛАНС!B189/1000</f>
        <v>1.0241530000000001</v>
      </c>
      <c r="J9" s="9">
        <f>'[6]25.Отпр'!$AW$89/1000</f>
        <v>0.76637300000000008</v>
      </c>
      <c r="K9" s="9">
        <f>'[6]25.Отпр'!$AX$89/1000</f>
        <v>0.896513</v>
      </c>
      <c r="L9" s="9">
        <f>'[6]25.Отпр'!$AY$89/1000</f>
        <v>0.98282700000000001</v>
      </c>
      <c r="M9" s="9">
        <f>'[6]25.Отпр'!$AZ$89/1000</f>
        <v>1.0716990000000002</v>
      </c>
    </row>
    <row r="10" spans="1:13" ht="13.5" thickBot="1" x14ac:dyDescent="0.25">
      <c r="A10" s="3" t="s">
        <v>20</v>
      </c>
      <c r="B10" s="6" t="s">
        <v>21</v>
      </c>
      <c r="C10" s="7" t="s">
        <v>15</v>
      </c>
      <c r="D10" s="7" t="s">
        <v>22</v>
      </c>
      <c r="E10" s="7">
        <v>1.407</v>
      </c>
      <c r="F10" s="9">
        <f>[1]П8_16!$Q$75/1000000</f>
        <v>1.403041</v>
      </c>
      <c r="G10" s="9">
        <f>'[2]ЭОУТ12 месяцев  для баланса'!B35/1000</f>
        <v>1.3352409999999999</v>
      </c>
      <c r="H10" s="9">
        <f>'[3]ЭОУТ12мес  для баланса'!B35/1000</f>
        <v>1.320481</v>
      </c>
      <c r="I10" s="9">
        <f>[4]ЭОУТ19пр225БАЛАНС!B190/1000</f>
        <v>1.331326</v>
      </c>
      <c r="J10" s="9">
        <f>'[6]25.Отпр'!$BP$89/1000</f>
        <v>0.97150400000000003</v>
      </c>
      <c r="K10" s="9">
        <f>'[6]25.Отпр'!$BQ$89/1000</f>
        <v>1.2943589999999998</v>
      </c>
      <c r="L10" s="9">
        <f>'[6]25.Отпр'!$BR$89/1000</f>
        <v>1.411662</v>
      </c>
      <c r="M10" s="9">
        <f>'[6]25.Отпр'!$BS$89/1000</f>
        <v>1.482666</v>
      </c>
    </row>
    <row r="11" spans="1:13" ht="13.5" thickBot="1" x14ac:dyDescent="0.25">
      <c r="A11" s="3" t="s">
        <v>23</v>
      </c>
      <c r="B11" s="6" t="s">
        <v>24</v>
      </c>
      <c r="C11" s="7" t="s">
        <v>15</v>
      </c>
      <c r="D11" s="7" t="s">
        <v>25</v>
      </c>
      <c r="E11" s="7">
        <v>0.99099999999999999</v>
      </c>
      <c r="F11" s="9">
        <f>[1]П8_16!$R$75/1000000</f>
        <v>0.95226599999999995</v>
      </c>
      <c r="G11" s="9">
        <f>'[2]ЭОУТ12 месяцев  для баланса'!B36/1000</f>
        <v>0.97932399999999997</v>
      </c>
      <c r="H11" s="9">
        <f>'[3]ЭОУТ12мес  для баланса'!B36/1000</f>
        <v>0.99111099999999996</v>
      </c>
      <c r="I11" s="9">
        <f>[4]ЭОУТ19пр225БАЛАНС!B191/1000</f>
        <v>1.0372429999999999</v>
      </c>
      <c r="J11" s="9">
        <f>'[6]25.Отпр'!$CI$89/1000</f>
        <v>0.68948699999999996</v>
      </c>
      <c r="K11" s="9">
        <f>'[6]25.Отпр'!$CJ$89/1000</f>
        <v>0.97583500000000001</v>
      </c>
      <c r="L11" s="9">
        <f>'[6]25.Отпр'!$CK$89/1000</f>
        <v>0.86934</v>
      </c>
      <c r="M11" s="9">
        <f>'[6]25.Отпр'!$CL$89/1000</f>
        <v>0.88300800000000002</v>
      </c>
    </row>
    <row r="12" spans="1:13" ht="13.5" thickBot="1" x14ac:dyDescent="0.25">
      <c r="A12" s="3" t="s">
        <v>26</v>
      </c>
      <c r="B12" s="6" t="s">
        <v>27</v>
      </c>
      <c r="C12" s="7" t="s">
        <v>15</v>
      </c>
      <c r="D12" s="7" t="s">
        <v>28</v>
      </c>
      <c r="E12" s="7">
        <v>0.46200000000000002</v>
      </c>
      <c r="F12" s="9">
        <f>[1]П8_16!$U$75/1000000</f>
        <v>0.481099</v>
      </c>
      <c r="G12" s="9">
        <f>'[2]ЭОУТ12 месяцев  для баланса'!B37/1000</f>
        <v>0.48447800000000002</v>
      </c>
      <c r="H12" s="9">
        <f>'[3]ЭОУТ12мес  для баланса'!B37/1000</f>
        <v>0.45161800000000002</v>
      </c>
      <c r="I12" s="9">
        <f>[4]ЭОУТ19пр225БАЛАНС!B192/1000</f>
        <v>0.50507599999999997</v>
      </c>
      <c r="J12" s="9">
        <f>'[6]25.Отпр'!$DB$89/1000</f>
        <v>0.33975599999999995</v>
      </c>
      <c r="K12" s="9">
        <f>'[6]25.Отпр'!$DC$89/1000</f>
        <v>0.44932499999999997</v>
      </c>
      <c r="L12" s="9">
        <f>'[6]25.Отпр'!$DD$89/1000</f>
        <v>0.52143399999999995</v>
      </c>
      <c r="M12" s="9">
        <f>'[6]25.Отпр'!$DE$89/1000</f>
        <v>0.55816099999999991</v>
      </c>
    </row>
    <row r="13" spans="1:13" ht="13.5" thickBot="1" x14ac:dyDescent="0.25">
      <c r="A13" s="3" t="s">
        <v>30</v>
      </c>
      <c r="B13" s="6" t="s">
        <v>31</v>
      </c>
      <c r="C13" s="7" t="s">
        <v>15</v>
      </c>
      <c r="D13" s="7" t="s">
        <v>32</v>
      </c>
      <c r="E13" s="7">
        <v>0.108</v>
      </c>
      <c r="F13" s="11">
        <v>0</v>
      </c>
      <c r="G13" s="11">
        <f>'[2]ЭОУТ12 месяцев  для баланса'!B38/1000</f>
        <v>0</v>
      </c>
      <c r="H13" s="11">
        <f>[5]ЭОУТ18!B38/1000000</f>
        <v>0</v>
      </c>
      <c r="I13" s="11">
        <v>0</v>
      </c>
      <c r="J13" s="11">
        <v>0</v>
      </c>
      <c r="K13" s="11">
        <v>0</v>
      </c>
      <c r="L13" s="11">
        <v>0</v>
      </c>
      <c r="M13" s="11">
        <v>0</v>
      </c>
    </row>
    <row r="14" spans="1:13" ht="13.5" thickBot="1" x14ac:dyDescent="0.25">
      <c r="A14" s="3" t="s">
        <v>33</v>
      </c>
      <c r="B14" s="6" t="s">
        <v>34</v>
      </c>
      <c r="C14" s="7" t="s">
        <v>15</v>
      </c>
      <c r="D14" s="7" t="s">
        <v>35</v>
      </c>
      <c r="E14" s="7">
        <v>3.3000000000000002E-2</v>
      </c>
      <c r="F14" s="7">
        <v>0</v>
      </c>
      <c r="G14" s="11">
        <f>'[2]ЭОУТ12 месяцев  для баланса'!B39/1000</f>
        <v>0</v>
      </c>
      <c r="H14" s="11">
        <f>[5]ЭОУТ18!B39/1000000</f>
        <v>0</v>
      </c>
      <c r="I14" s="7">
        <v>0</v>
      </c>
      <c r="J14" s="7">
        <v>0</v>
      </c>
      <c r="K14" s="7">
        <v>0</v>
      </c>
      <c r="L14" s="7">
        <v>0</v>
      </c>
      <c r="M14" s="7">
        <v>0</v>
      </c>
    </row>
    <row r="15" spans="1:13" ht="36.75" thickBot="1" x14ac:dyDescent="0.25">
      <c r="A15" s="3" t="s">
        <v>5</v>
      </c>
      <c r="B15" s="5" t="s">
        <v>36</v>
      </c>
      <c r="C15" s="3" t="s">
        <v>11</v>
      </c>
      <c r="D15" s="3" t="s">
        <v>37</v>
      </c>
      <c r="E15" s="3">
        <f>SUM(E16:E22)</f>
        <v>10.617999999999999</v>
      </c>
      <c r="F15" s="10">
        <f t="shared" ref="F15:L15" si="3">F16+F17+F18+F19+F20+F21+F22</f>
        <v>10.795439999999999</v>
      </c>
      <c r="G15" s="10">
        <f t="shared" si="3"/>
        <v>10.562603000000001</v>
      </c>
      <c r="H15" s="10">
        <f t="shared" si="3"/>
        <v>10.087</v>
      </c>
      <c r="I15" s="10">
        <f t="shared" si="3"/>
        <v>10.244</v>
      </c>
      <c r="J15" s="10">
        <f t="shared" si="3"/>
        <v>7.7483610000000001</v>
      </c>
      <c r="K15" s="10">
        <f t="shared" si="3"/>
        <v>9.685965161789138</v>
      </c>
      <c r="L15" s="10">
        <f t="shared" si="3"/>
        <v>10.608095589635747</v>
      </c>
      <c r="M15" s="10">
        <f>M16+M17+M18+M19+M20+M21+M22</f>
        <v>10.97202586540063</v>
      </c>
    </row>
    <row r="16" spans="1:13" ht="13.5" thickBot="1" x14ac:dyDescent="0.25">
      <c r="A16" s="3" t="s">
        <v>38</v>
      </c>
      <c r="B16" s="6" t="s">
        <v>14</v>
      </c>
      <c r="C16" s="7" t="s">
        <v>15</v>
      </c>
      <c r="D16" s="7" t="s">
        <v>39</v>
      </c>
      <c r="E16" s="7">
        <v>6.6959999999999997</v>
      </c>
      <c r="F16" s="9">
        <f>[1]П8_16!$O$145/1000000</f>
        <v>6.6542839999999996</v>
      </c>
      <c r="G16" s="9">
        <v>6.4276600000000004</v>
      </c>
      <c r="H16" s="9">
        <v>5.673</v>
      </c>
      <c r="I16" s="9">
        <v>5.633</v>
      </c>
      <c r="J16" s="9">
        <f>[7]Итого!$R$1353/1000</f>
        <v>4.4362870000000001</v>
      </c>
      <c r="K16" s="9">
        <f>J16/J8*K8</f>
        <v>5.3781166798187776</v>
      </c>
      <c r="L16" s="9">
        <f>K16/K8*L8</f>
        <v>6.0770355008646657</v>
      </c>
      <c r="M16" s="9">
        <f>L16/L8*M8</f>
        <v>6.1808607376980893</v>
      </c>
    </row>
    <row r="17" spans="1:13" ht="13.5" thickBot="1" x14ac:dyDescent="0.25">
      <c r="A17" s="3" t="s">
        <v>40</v>
      </c>
      <c r="B17" s="6" t="s">
        <v>18</v>
      </c>
      <c r="C17" s="7" t="s">
        <v>15</v>
      </c>
      <c r="D17" s="7" t="s">
        <v>19</v>
      </c>
      <c r="E17" s="7">
        <v>0.60799999999999998</v>
      </c>
      <c r="F17" s="9">
        <f>[1]П8_16!$P$145/1000000</f>
        <v>0.95817300000000005</v>
      </c>
      <c r="G17" s="9">
        <v>0.97051299999999996</v>
      </c>
      <c r="H17" s="9">
        <v>1.3320000000000001</v>
      </c>
      <c r="I17" s="9">
        <v>1.335</v>
      </c>
      <c r="J17" s="9">
        <f>[7]Итого!$S$1353/1000</f>
        <v>1.0058050000000001</v>
      </c>
      <c r="K17" s="9">
        <f>J17/J9*K9</f>
        <v>1.1766036355208234</v>
      </c>
      <c r="L17" s="9">
        <f>K17/K9*L9</f>
        <v>1.2898840521978201</v>
      </c>
      <c r="M17" s="9">
        <f>L17/L9*M9</f>
        <v>1.406521645067089</v>
      </c>
    </row>
    <row r="18" spans="1:13" ht="13.5" thickBot="1" x14ac:dyDescent="0.25">
      <c r="A18" s="3" t="s">
        <v>41</v>
      </c>
      <c r="B18" s="6" t="s">
        <v>21</v>
      </c>
      <c r="C18" s="7" t="s">
        <v>15</v>
      </c>
      <c r="D18" s="7" t="s">
        <v>42</v>
      </c>
      <c r="E18" s="7">
        <v>1.407</v>
      </c>
      <c r="F18" s="9">
        <f>[1]П8_16!$Q$145/1000000</f>
        <v>1.5686370000000001</v>
      </c>
      <c r="G18" s="9">
        <v>1.5086550000000001</v>
      </c>
      <c r="H18" s="9">
        <f>1.463+0.022</f>
        <v>1.4850000000000001</v>
      </c>
      <c r="I18" s="9">
        <f>1.486+0.02</f>
        <v>1.506</v>
      </c>
      <c r="J18" s="9">
        <f>[7]Итого!$T$1353/1000</f>
        <v>1.1140619999999999</v>
      </c>
      <c r="K18" s="9">
        <f>J18/J10*K10</f>
        <v>1.4842925775478015</v>
      </c>
      <c r="L18" s="9">
        <f>K18/K10*L10</f>
        <v>1.6188085597630062</v>
      </c>
      <c r="M18" s="9">
        <f>L18/L10*M10</f>
        <v>1.7002316504018509</v>
      </c>
    </row>
    <row r="19" spans="1:13" ht="13.5" thickBot="1" x14ac:dyDescent="0.25">
      <c r="A19" s="3" t="s">
        <v>43</v>
      </c>
      <c r="B19" s="6" t="s">
        <v>24</v>
      </c>
      <c r="C19" s="7" t="s">
        <v>15</v>
      </c>
      <c r="D19" s="7" t="s">
        <v>44</v>
      </c>
      <c r="E19" s="7">
        <v>0.997</v>
      </c>
      <c r="F19" s="9">
        <f>[1]П8_16!$R$145/1000000</f>
        <v>1.041425</v>
      </c>
      <c r="G19" s="9">
        <v>1.0725549999999999</v>
      </c>
      <c r="H19" s="9">
        <v>1.0649999999999999</v>
      </c>
      <c r="I19" s="9">
        <v>1.1319999999999999</v>
      </c>
      <c r="J19" s="9">
        <f>[7]Итого!$U$1353/1000</f>
        <v>0.75708000000000009</v>
      </c>
      <c r="K19" s="9">
        <f t="shared" ref="J17:L19" si="4">J19/J11*K11</f>
        <v>1.0714997698288729</v>
      </c>
      <c r="L19" s="9">
        <f t="shared" si="4"/>
        <v>0.95456466503356863</v>
      </c>
      <c r="M19" s="9">
        <f>L19/L11*M11</f>
        <v>0.96957259040417021</v>
      </c>
    </row>
    <row r="20" spans="1:13" ht="13.5" thickBot="1" x14ac:dyDescent="0.25">
      <c r="A20" s="3" t="s">
        <v>45</v>
      </c>
      <c r="B20" s="6" t="s">
        <v>27</v>
      </c>
      <c r="C20" s="7" t="s">
        <v>15</v>
      </c>
      <c r="D20" s="7" t="s">
        <v>46</v>
      </c>
      <c r="E20" s="7">
        <v>0.70799999999999996</v>
      </c>
      <c r="F20" s="9">
        <f>[1]П8_16!$U$145/1000000</f>
        <v>0.57292100000000001</v>
      </c>
      <c r="G20" s="9">
        <v>0.58321999999999996</v>
      </c>
      <c r="H20" s="9">
        <v>0.53200000000000003</v>
      </c>
      <c r="I20" s="9">
        <v>0.63800000000000001</v>
      </c>
      <c r="J20" s="9">
        <f>[7]Итого!$V$1353/1000</f>
        <v>0.43512699999999999</v>
      </c>
      <c r="K20" s="9">
        <f>J20/J12*K12</f>
        <v>0.57545249907286411</v>
      </c>
      <c r="L20" s="9">
        <f>K20/K12*L12</f>
        <v>0.66780281177668688</v>
      </c>
      <c r="M20" s="9">
        <f>L20/L12*M12</f>
        <v>0.71483924182943048</v>
      </c>
    </row>
    <row r="21" spans="1:13" ht="13.5" thickBot="1" x14ac:dyDescent="0.25">
      <c r="A21" s="3" t="s">
        <v>47</v>
      </c>
      <c r="B21" s="6" t="s">
        <v>31</v>
      </c>
      <c r="C21" s="7" t="s">
        <v>15</v>
      </c>
      <c r="D21" s="7" t="s">
        <v>29</v>
      </c>
      <c r="E21" s="7">
        <v>0.16600000000000001</v>
      </c>
      <c r="F21" s="11">
        <v>0</v>
      </c>
      <c r="G21" s="11">
        <v>0</v>
      </c>
      <c r="H21" s="11">
        <v>0</v>
      </c>
      <c r="I21" s="11">
        <v>0</v>
      </c>
      <c r="J21" s="11">
        <v>0</v>
      </c>
      <c r="K21" s="11">
        <v>0</v>
      </c>
      <c r="L21" s="11">
        <v>0</v>
      </c>
      <c r="M21" s="11">
        <v>0</v>
      </c>
    </row>
    <row r="22" spans="1:13" ht="13.5" thickBot="1" x14ac:dyDescent="0.25">
      <c r="A22" s="3" t="s">
        <v>48</v>
      </c>
      <c r="B22" s="6" t="s">
        <v>34</v>
      </c>
      <c r="C22" s="7" t="s">
        <v>15</v>
      </c>
      <c r="D22" s="7" t="s">
        <v>49</v>
      </c>
      <c r="E22" s="7">
        <v>3.5999999999999997E-2</v>
      </c>
      <c r="F22" s="7">
        <v>0</v>
      </c>
      <c r="G22" s="7">
        <v>0</v>
      </c>
      <c r="H22" s="7">
        <v>0</v>
      </c>
      <c r="I22" s="7">
        <v>0</v>
      </c>
      <c r="J22" s="7">
        <v>0</v>
      </c>
      <c r="K22" s="7">
        <v>0</v>
      </c>
      <c r="L22" s="7">
        <v>0</v>
      </c>
      <c r="M22" s="7">
        <v>0</v>
      </c>
    </row>
    <row r="23" spans="1:13" ht="24.75" thickBot="1" x14ac:dyDescent="0.25">
      <c r="A23" s="3" t="s">
        <v>6</v>
      </c>
      <c r="B23" s="5" t="s">
        <v>50</v>
      </c>
      <c r="C23" s="3" t="s">
        <v>51</v>
      </c>
      <c r="D23" s="3" t="s">
        <v>52</v>
      </c>
      <c r="E23" s="10">
        <f>E24+E25+E26+E27+E28+E29+E30</f>
        <v>333.97399999999999</v>
      </c>
      <c r="F23" s="10">
        <f t="shared" ref="F23:L23" si="5">SUM(F24:F30)</f>
        <v>317.57063600000004</v>
      </c>
      <c r="G23" s="10">
        <f t="shared" si="5"/>
        <v>316.04560900000001</v>
      </c>
      <c r="H23" s="10">
        <f t="shared" si="5"/>
        <v>318.59035499999999</v>
      </c>
      <c r="I23" s="10">
        <f t="shared" si="5"/>
        <v>320.70306800000003</v>
      </c>
      <c r="J23" s="10">
        <f t="shared" si="5"/>
        <v>226.29951500000001</v>
      </c>
      <c r="K23" s="10">
        <f t="shared" si="5"/>
        <v>279.775305</v>
      </c>
      <c r="L23" s="10">
        <f t="shared" si="5"/>
        <v>306.33260200000001</v>
      </c>
      <c r="M23" s="10">
        <f>SUM(M24:M30)</f>
        <v>315.64538000000005</v>
      </c>
    </row>
    <row r="24" spans="1:13" ht="13.5" thickBot="1" x14ac:dyDescent="0.25">
      <c r="A24" s="3" t="s">
        <v>53</v>
      </c>
      <c r="B24" s="6" t="s">
        <v>14</v>
      </c>
      <c r="C24" s="7" t="s">
        <v>54</v>
      </c>
      <c r="D24" s="7" t="s">
        <v>55</v>
      </c>
      <c r="E24" s="7">
        <v>218.548</v>
      </c>
      <c r="F24" s="9">
        <f>[1]П8_16!$O$215/1000</f>
        <v>201.70291800000001</v>
      </c>
      <c r="G24" s="9">
        <f>'[2]ЭОУТ12 месяцев  для баланса'!J850/1000</f>
        <v>192.478105</v>
      </c>
      <c r="H24" s="9">
        <f>'[3]ЭОУТ12мес  для баланса'!J850/1000</f>
        <v>194.42550700000001</v>
      </c>
      <c r="I24" s="9">
        <f>[4]ЭОУТ19пр225БАЛАНС!J1357/1000000</f>
        <v>192.10657900000001</v>
      </c>
      <c r="J24" s="9">
        <f>'[6]26.Пасс'!$AD$89/1000</f>
        <v>140.016244</v>
      </c>
      <c r="K24" s="9">
        <f>'[6]26.Пасс'!$AE$89/1000</f>
        <v>167.800952</v>
      </c>
      <c r="L24" s="9">
        <f>'[6]26.Пасс'!$AF$89/1000</f>
        <v>189.60757000000001</v>
      </c>
      <c r="M24" s="9">
        <f>'[6]26.Пасс'!$AG$89/1000</f>
        <v>192.84757099999999</v>
      </c>
    </row>
    <row r="25" spans="1:13" ht="13.5" thickBot="1" x14ac:dyDescent="0.25">
      <c r="A25" s="3" t="s">
        <v>56</v>
      </c>
      <c r="B25" s="6" t="s">
        <v>18</v>
      </c>
      <c r="C25" s="7" t="s">
        <v>54</v>
      </c>
      <c r="D25" s="7" t="s">
        <v>57</v>
      </c>
      <c r="E25" s="7">
        <v>17.707000000000001</v>
      </c>
      <c r="F25" s="9">
        <f>[1]П8_16!$P$215/1000</f>
        <v>21.144762</v>
      </c>
      <c r="G25" s="9">
        <f>'[2]ЭОУТ12 месяцев  для баланса'!J851/1000</f>
        <v>22.436608</v>
      </c>
      <c r="H25" s="9">
        <f>'[3]ЭОУТ12мес  для баланса'!J851/1000</f>
        <v>21.611270000000001</v>
      </c>
      <c r="I25" s="9">
        <f>[4]ЭОУТ19пр225БАЛАНС!J1358/1000000</f>
        <v>23.494071000000002</v>
      </c>
      <c r="J25" s="9">
        <f>'[6]26.Пасс'!$AW$89/1000</f>
        <v>16.924990000000001</v>
      </c>
      <c r="K25" s="9">
        <f>'[6]26.Пасс'!$AX$89/1000</f>
        <v>19.665827</v>
      </c>
      <c r="L25" s="9">
        <f>'[6]26.Пасс'!$AY$89/1000</f>
        <v>21.559801</v>
      </c>
      <c r="M25" s="9">
        <f>'[6]26.Пасс'!$AZ$89/1000</f>
        <v>23.508967000000002</v>
      </c>
    </row>
    <row r="26" spans="1:13" ht="13.5" thickBot="1" x14ac:dyDescent="0.25">
      <c r="A26" s="3" t="s">
        <v>58</v>
      </c>
      <c r="B26" s="6" t="s">
        <v>21</v>
      </c>
      <c r="C26" s="7" t="s">
        <v>54</v>
      </c>
      <c r="D26" s="7" t="s">
        <v>59</v>
      </c>
      <c r="E26" s="9">
        <v>40.19</v>
      </c>
      <c r="F26" s="9">
        <f>[1]П8_16!$Q$215/1000</f>
        <v>41.491432000000003</v>
      </c>
      <c r="G26" s="9">
        <f>'[2]ЭОУТ12 месяцев  для баланса'!J852/1000</f>
        <v>44.246637</v>
      </c>
      <c r="H26" s="9">
        <f>'[3]ЭОУТ12мес  для баланса'!J852/1000</f>
        <v>45.609172000000001</v>
      </c>
      <c r="I26" s="9">
        <f>[4]ЭОУТ19пр225БАЛАНС!J1359/1000000</f>
        <v>46.179059000000002</v>
      </c>
      <c r="J26" s="9">
        <f>'[6]26.Пасс'!$BP$89/1000</f>
        <v>32.01417</v>
      </c>
      <c r="K26" s="9">
        <f>'[6]26.Пасс'!$BQ$89/1000</f>
        <v>41.833972000000003</v>
      </c>
      <c r="L26" s="9">
        <f>'[6]26.Пасс'!$BR$89/1000</f>
        <v>45.624976000000004</v>
      </c>
      <c r="M26" s="9">
        <f>'[6]26.Пасс'!$BS$89/1000</f>
        <v>47.921302000000004</v>
      </c>
    </row>
    <row r="27" spans="1:13" ht="13.5" thickBot="1" x14ac:dyDescent="0.25">
      <c r="A27" s="3" t="s">
        <v>60</v>
      </c>
      <c r="B27" s="6" t="s">
        <v>24</v>
      </c>
      <c r="C27" s="7" t="s">
        <v>54</v>
      </c>
      <c r="D27" s="7" t="s">
        <v>61</v>
      </c>
      <c r="E27" s="7">
        <v>31.841000000000001</v>
      </c>
      <c r="F27" s="9">
        <f>[1]П8_16!$R$215/1000</f>
        <v>36.279891999999997</v>
      </c>
      <c r="G27" s="9">
        <f>'[2]ЭОУТ12 месяцев  для баланса'!J853/1000</f>
        <v>39.364080000000001</v>
      </c>
      <c r="H27" s="9">
        <f>'[3]ЭОУТ12мес  для баланса'!J853/1000</f>
        <v>38.128081000000002</v>
      </c>
      <c r="I27" s="9">
        <f>[4]ЭОУТ19пр225БАЛАНС!J1360/1000000</f>
        <v>38.454141999999997</v>
      </c>
      <c r="J27" s="9">
        <f>'[6]26.Пасс'!$CI$89/1000</f>
        <v>24.559180999999999</v>
      </c>
      <c r="K27" s="9">
        <f>'[6]26.Пасс'!$CJ$89/1000</f>
        <v>33.944412999999997</v>
      </c>
      <c r="L27" s="9">
        <f>'[6]26.Пасс'!$CK$89/1000</f>
        <v>30.355879000000002</v>
      </c>
      <c r="M27" s="9">
        <f>'[6]26.Пасс'!$CL$89/1000</f>
        <v>30.831966999999999</v>
      </c>
    </row>
    <row r="28" spans="1:13" ht="13.5" thickBot="1" x14ac:dyDescent="0.25">
      <c r="A28" s="3" t="s">
        <v>62</v>
      </c>
      <c r="B28" s="6" t="s">
        <v>27</v>
      </c>
      <c r="C28" s="7" t="s">
        <v>54</v>
      </c>
      <c r="D28" s="7" t="s">
        <v>63</v>
      </c>
      <c r="E28" s="7">
        <v>19.183</v>
      </c>
      <c r="F28" s="9">
        <f>[1]П8_16!$U$215/1000</f>
        <v>16.951632</v>
      </c>
      <c r="G28" s="9">
        <f>'[2]ЭОУТ12 месяцев  для баланса'!J854/1000</f>
        <v>17.520178999999999</v>
      </c>
      <c r="H28" s="9">
        <f>'[3]ЭОУТ12мес  для баланса'!J854/1000</f>
        <v>18.816324999999999</v>
      </c>
      <c r="I28" s="9">
        <f>[4]ЭОУТ19пр225БАЛАНС!J1361/1000000</f>
        <v>20.469217</v>
      </c>
      <c r="J28" s="9">
        <f>'[6]26.Пасс'!$DB$89/1000</f>
        <v>12.784930000000001</v>
      </c>
      <c r="K28" s="9">
        <f>'[6]26.Пасс'!$DC$89/1000</f>
        <v>16.530141</v>
      </c>
      <c r="L28" s="9">
        <f>'[6]26.Пасс'!$DD$89/1000</f>
        <v>19.184376</v>
      </c>
      <c r="M28" s="9">
        <f>'[6]26.Пасс'!$DE$89/1000</f>
        <v>20.535572999999999</v>
      </c>
    </row>
    <row r="29" spans="1:13" ht="13.5" thickBot="1" x14ac:dyDescent="0.25">
      <c r="A29" s="3" t="s">
        <v>64</v>
      </c>
      <c r="B29" s="6" t="s">
        <v>31</v>
      </c>
      <c r="C29" s="7" t="s">
        <v>54</v>
      </c>
      <c r="D29" s="7" t="s">
        <v>65</v>
      </c>
      <c r="E29" s="7">
        <v>5.0860000000000003</v>
      </c>
      <c r="F29" s="11">
        <v>0</v>
      </c>
      <c r="G29" s="11">
        <f>'[2]ЭОУТ12 месяцев  для баланса'!J855/1000</f>
        <v>0</v>
      </c>
      <c r="H29" s="11">
        <v>0</v>
      </c>
      <c r="I29" s="11">
        <v>0</v>
      </c>
      <c r="J29" s="11">
        <v>0</v>
      </c>
      <c r="K29" s="11">
        <v>0</v>
      </c>
      <c r="L29" s="11">
        <v>0</v>
      </c>
      <c r="M29" s="11">
        <v>0</v>
      </c>
    </row>
    <row r="30" spans="1:13" ht="13.5" thickBot="1" x14ac:dyDescent="0.25">
      <c r="A30" s="3" t="s">
        <v>66</v>
      </c>
      <c r="B30" s="6" t="s">
        <v>34</v>
      </c>
      <c r="C30" s="7" t="s">
        <v>54</v>
      </c>
      <c r="D30" s="7" t="s">
        <v>67</v>
      </c>
      <c r="E30" s="7">
        <v>1.419</v>
      </c>
      <c r="F30" s="7">
        <v>0</v>
      </c>
      <c r="G30" s="11">
        <f>'[2]ЭОУТ12 месяцев  для баланса'!J856/1000</f>
        <v>0</v>
      </c>
      <c r="H30" s="7">
        <v>0</v>
      </c>
      <c r="I30" s="7">
        <v>0</v>
      </c>
      <c r="J30" s="7">
        <v>0</v>
      </c>
      <c r="K30" s="7">
        <v>0</v>
      </c>
      <c r="L30" s="7">
        <v>0</v>
      </c>
      <c r="M30" s="7">
        <v>0</v>
      </c>
    </row>
  </sheetData>
  <mergeCells count="1">
    <mergeCell ref="A3:H3"/>
  </mergeCells>
  <pageMargins left="0.7" right="0.7" top="0.75" bottom="0.75" header="0.3" footer="0.3"/>
  <pageSetup paperSize="9"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cp:lastModifiedBy>chekalovaen</cp:lastModifiedBy>
  <dcterms:created xsi:type="dcterms:W3CDTF">2016-06-27T12:29:30Z</dcterms:created>
  <dcterms:modified xsi:type="dcterms:W3CDTF">2021-07-01T13:28:57Z</dcterms:modified>
</cp:coreProperties>
</file>